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Calculator &amp; Quote" sheetId="1" r:id="rId1"/>
    <sheet name="Yield &amp; Timeline Matrix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Clarence</author>
  </authors>
  <commentList>
    <comment ref="C5" authorId="0">
      <text>
        <r>
          <rPr>
            <sz val="10"/>
            <rFont val="SimSun"/>
            <charset val="134"/>
          </rPr>
          <t>Clarence:
Insert your full name and that of your company</t>
        </r>
      </text>
    </comment>
    <comment ref="C6" authorId="0">
      <text>
        <r>
          <rPr>
            <sz val="10"/>
            <rFont val="SimSun"/>
            <charset val="134"/>
          </rPr>
          <t xml:space="preserve">Clarence:
Insert your contact number with the country code
</t>
        </r>
      </text>
    </comment>
    <comment ref="C7" authorId="0">
      <text>
        <r>
          <rPr>
            <sz val="10"/>
            <rFont val="SimSun"/>
            <charset val="134"/>
          </rPr>
          <t>Clarence:
Share this important information to us</t>
        </r>
      </text>
    </comment>
    <comment ref="E11" authorId="0">
      <text>
        <r>
          <rPr>
            <sz val="10"/>
            <rFont val="SimSun"/>
            <charset val="134"/>
          </rPr>
          <t xml:space="preserve">Clarence:
What is the total quantity of shea kernel you are getting to OTI? </t>
        </r>
      </text>
    </comment>
    <comment ref="E12" authorId="0">
      <text>
        <r>
          <rPr>
            <sz val="10"/>
            <rFont val="SimSun"/>
            <charset val="134"/>
          </rPr>
          <t>Clarence:
At what expected yield percentage?</t>
        </r>
      </text>
    </comment>
  </commentList>
</comments>
</file>

<file path=xl/sharedStrings.xml><?xml version="1.0" encoding="utf-8"?>
<sst xmlns="http://schemas.openxmlformats.org/spreadsheetml/2006/main" count="64" uniqueCount="56">
  <si>
    <t>ORGANIC TRADE &amp; INVESTMENTS (OTI GHANA)</t>
  </si>
  <si>
    <t>Shea Nut B2B Toll Processing Cost, Yield &amp; Production Timeline Estimator</t>
  </si>
  <si>
    <t>1. CLIENT &amp; PROJECT DETAILS</t>
  </si>
  <si>
    <t>Client / Company Name:</t>
  </si>
  <si>
    <t>INSERT YOUR NAME</t>
  </si>
  <si>
    <t>Contact Person / Phone:</t>
  </si>
  <si>
    <t>+233 20 000 0000</t>
  </si>
  <si>
    <t>Target Processing Date:</t>
  </si>
  <si>
    <t>2026-08-01</t>
  </si>
  <si>
    <t>2. PROCESSING INPUT PARAMETERS (Editable Client Inputs)</t>
  </si>
  <si>
    <t>Parameter Description</t>
  </si>
  <si>
    <t>Value</t>
  </si>
  <si>
    <t>Unit</t>
  </si>
  <si>
    <t>Notes &amp; Constraints</t>
  </si>
  <si>
    <t>Raw Shea Kernels Submitted</t>
  </si>
  <si>
    <t>MT</t>
  </si>
  <si>
    <t>Metric Tonnes of raw nuts provided</t>
  </si>
  <si>
    <t>Expected Yield Percentage</t>
  </si>
  <si>
    <t>%</t>
  </si>
  <si>
    <t>Quality nut benchmark: 29.0% - 30.0%</t>
  </si>
  <si>
    <t>Processing Fee per Butter Ton</t>
  </si>
  <si>
    <t>USD</t>
  </si>
  <si>
    <t>Ex-Works rate per MT finished butter (Fixed)</t>
  </si>
  <si>
    <t>Advance Deposit Required</t>
  </si>
  <si>
    <t>Required prior to processing start (Fixed)</t>
  </si>
  <si>
    <t>Base Batch Volume Benchmark</t>
  </si>
  <si>
    <t>Standard baseline nut volume for 18-20 days</t>
  </si>
  <si>
    <t>Base Processing Duration</t>
  </si>
  <si>
    <t>Days</t>
  </si>
  <si>
    <t>Standard baseline processing timeframe (43-45 MT)</t>
  </si>
  <si>
    <t>3. ESTIMATED OUTPUT, COST &amp; PRODUCTION TIMELINE (Protected Calculations)</t>
  </si>
  <si>
    <t>Metric / Key Output</t>
  </si>
  <si>
    <t>Calculated Value</t>
  </si>
  <si>
    <t>Status / Operational Condition</t>
  </si>
  <si>
    <t>Estimated Finished Butter Yield</t>
  </si>
  <si>
    <t>Total Toll Processing Fee (Ex-Works)</t>
  </si>
  <si>
    <t>Advance Payment (60% Deposit)</t>
  </si>
  <si>
    <t>Balance Due Post-Production</t>
  </si>
  <si>
    <t>Proportional Production Completion Time</t>
  </si>
  <si>
    <t>Collection Window Post-Settlement</t>
  </si>
  <si>
    <t>Working Days</t>
  </si>
  <si>
    <t>4. IMPORTANT CONTRACTUAL &amp; OPERATIONAL TERMS (Protected Policy)</t>
  </si>
  <si>
    <t>• Billing Policy: Processing fees are calculated strictly on the certified net volume of finished butter produced.</t>
  </si>
  <si>
    <t>• Minimum MOQ Threshold: Minimum required butter yield is 13 MT. Yields below 13 MT require administrative approval.</t>
  </si>
  <si>
    <t>• Dynamic Turnaround Time: Production completion time scales proportionally with submitted kernel volume (Base: 18-20 days per 43-45 MT).</t>
  </si>
  <si>
    <t>• Quality Control &amp; Cleaning Fees: Nuts below quality baseline may be rejected. Excess debris/stones incur additional cleaning charges.</t>
  </si>
  <si>
    <t>• Pickup Schedule &amp; Overdue Goods: Goods must be cleared within 3 working days post-settlement to avoid daily storage fees or secondary sale.</t>
  </si>
  <si>
    <t>• Legal Handoff Documents: Mandatory Offtaking Disclaimer (at intake) and Pick-up Handoff Document (at dispatch) must be signed by both parties.</t>
  </si>
  <si>
    <t>OTI GHANA SHEA NUT TOLL PROCESSING - BENCHMARK MATRIX</t>
  </si>
  <si>
    <t>Baseline Volume, Yield Scenarios, Fees and Proportional Timelines</t>
  </si>
  <si>
    <t>Raw Kernel Input (MT)</t>
  </si>
  <si>
    <t>Target Butter Output @ 29.5% (MT)</t>
  </si>
  <si>
    <t>MOQ Status</t>
  </si>
  <si>
    <t>Est. Processing Fee (USD)</t>
  </si>
  <si>
    <t>60% Advance Payment (USD)</t>
  </si>
  <si>
    <t>Est. Proportional Time (Days)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</si>
</sst>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&quot;$&quot;#,##0.00"/>
    <numFmt numFmtId="177" formatCode="0&quot; Days&quot;"/>
    <numFmt numFmtId="178" formatCode="0.0%"/>
    <numFmt numFmtId="179" formatCode="0.0"/>
  </numFmts>
  <fonts count="29">
    <font>
      <sz val="11"/>
      <color theme="1"/>
      <name val="Calibri"/>
      <charset val="134"/>
      <scheme val="minor"/>
    </font>
    <font>
      <b/>
      <sz val="16"/>
      <color rgb="FFFFFFFF"/>
      <name val="Calibri"/>
      <charset val="134"/>
    </font>
    <font>
      <b/>
      <sz val="12"/>
      <color rgb="FF1E3A2B"/>
      <name val="Calibri"/>
      <charset val="134"/>
    </font>
    <font>
      <b/>
      <sz val="11"/>
      <color rgb="FF1C1C1C"/>
      <name val="Calibri"/>
      <charset val="134"/>
    </font>
    <font>
      <sz val="11"/>
      <color rgb="FF1C1C1C"/>
      <name val="Calibri"/>
      <charset val="134"/>
    </font>
    <font>
      <i/>
      <sz val="10"/>
      <color rgb="FFE0E0E0"/>
      <name val="Calibri"/>
      <charset val="134"/>
    </font>
    <font>
      <i/>
      <sz val="9"/>
      <color rgb="FF555555"/>
      <name val="Calibri"/>
      <charset val="134"/>
    </font>
    <font>
      <i/>
      <sz val="9"/>
      <color rgb="FF333333"/>
      <name val="Calibri"/>
      <charset val="134"/>
    </font>
    <font>
      <sz val="9.5"/>
      <color rgb="FF333333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SimSun"/>
      <charset val="134"/>
    </font>
  </fonts>
  <fills count="38">
    <fill>
      <patternFill patternType="none"/>
    </fill>
    <fill>
      <patternFill patternType="gray125"/>
    </fill>
    <fill>
      <patternFill patternType="solid">
        <fgColor rgb="FF1E3A2B"/>
        <bgColor rgb="FF1E3A2B"/>
      </patternFill>
    </fill>
    <fill>
      <patternFill patternType="solid">
        <fgColor rgb="FFEAF2EC"/>
        <bgColor rgb="FFEAF2EC"/>
      </patternFill>
    </fill>
    <fill>
      <patternFill patternType="solid">
        <fgColor rgb="FFE0E0E0"/>
        <bgColor rgb="FFE0E0E0"/>
      </patternFill>
    </fill>
    <fill>
      <patternFill patternType="solid">
        <fgColor rgb="FFF4F6F4"/>
        <bgColor rgb="FFF4F6F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7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8" borderId="7">
      <alignment vertical="center"/>
    </xf>
    <xf numFmtId="0" fontId="18" fillId="9" borderId="8">
      <alignment vertical="center"/>
    </xf>
    <xf numFmtId="0" fontId="19" fillId="9" borderId="7">
      <alignment vertical="center"/>
    </xf>
    <xf numFmtId="0" fontId="20" fillId="10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11" borderId="0">
      <alignment vertical="center"/>
    </xf>
    <xf numFmtId="0" fontId="24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26" fillId="34" borderId="0">
      <alignment vertical="center"/>
    </xf>
    <xf numFmtId="0" fontId="27" fillId="35" borderId="0">
      <alignment vertical="center"/>
    </xf>
    <xf numFmtId="0" fontId="27" fillId="36" borderId="0">
      <alignment vertical="center"/>
    </xf>
    <xf numFmtId="0" fontId="26" fillId="37" borderId="0">
      <alignment vertical="center"/>
    </xf>
  </cellStyleXfs>
  <cellXfs count="2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4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right" vertical="center"/>
    </xf>
    <xf numFmtId="177" fontId="4" fillId="5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0" borderId="1" xfId="0" applyFont="1" applyBorder="1"/>
    <xf numFmtId="0" fontId="0" fillId="0" borderId="2" xfId="0" applyBorder="1"/>
    <xf numFmtId="0" fontId="4" fillId="6" borderId="1" xfId="0" applyFont="1" applyFill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0" borderId="2" xfId="0" applyBorder="1" applyProtection="1">
      <protection locked="0"/>
    </xf>
    <xf numFmtId="0" fontId="3" fillId="4" borderId="1" xfId="0" applyFont="1" applyFill="1" applyBorder="1"/>
    <xf numFmtId="2" fontId="3" fillId="6" borderId="1" xfId="0" applyNumberFormat="1" applyFont="1" applyFill="1" applyBorder="1" applyAlignment="1" applyProtection="1">
      <alignment horizontal="right" vertical="center"/>
      <protection locked="0"/>
    </xf>
    <xf numFmtId="0" fontId="6" fillId="5" borderId="1" xfId="0" applyFont="1" applyFill="1" applyBorder="1" applyAlignment="1">
      <alignment horizontal="left" vertical="center"/>
    </xf>
    <xf numFmtId="178" fontId="3" fillId="6" borderId="1" xfId="0" applyNumberFormat="1" applyFont="1" applyFill="1" applyBorder="1" applyAlignment="1" applyProtection="1">
      <alignment horizontal="right" vertical="center"/>
      <protection locked="0"/>
    </xf>
    <xf numFmtId="176" fontId="3" fillId="5" borderId="1" xfId="0" applyNumberFormat="1" applyFont="1" applyFill="1" applyBorder="1" applyAlignment="1">
      <alignment horizontal="right" vertical="center"/>
    </xf>
    <xf numFmtId="178" fontId="3" fillId="5" borderId="1" xfId="0" applyNumberFormat="1" applyFont="1" applyFill="1" applyBorder="1" applyAlignment="1">
      <alignment horizontal="right" vertical="center"/>
    </xf>
    <xf numFmtId="2" fontId="3" fillId="5" borderId="1" xfId="0" applyNumberFormat="1" applyFont="1" applyFill="1" applyBorder="1" applyAlignment="1">
      <alignment horizontal="right" vertical="center"/>
    </xf>
    <xf numFmtId="179" fontId="3" fillId="5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177" fontId="3" fillId="5" borderId="1" xfId="0" applyNumberFormat="1" applyFont="1" applyFill="1" applyBorder="1" applyAlignment="1">
      <alignment horizontal="right" vertical="center"/>
    </xf>
    <xf numFmtId="1" fontId="3" fillId="5" borderId="1" xfId="0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left" vertical="center"/>
    </xf>
    <xf numFmtId="0" fontId="0" fillId="0" borderId="3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3">
    <dxf>
      <font>
        <name val="Calibri"/>
        <scheme val="none"/>
        <b val="1"/>
        <sz val="10"/>
        <color rgb="FFFFFFFF"/>
      </font>
      <fill>
        <patternFill patternType="solid">
          <fgColor rgb="FF9C0006"/>
          <bgColor rgb="FF9C0006"/>
        </patternFill>
      </fill>
    </dxf>
    <dxf>
      <font>
        <name val="Calibri"/>
        <scheme val="none"/>
        <b val="1"/>
        <sz val="10"/>
        <color rgb="FF9C6500"/>
      </font>
      <fill>
        <patternFill patternType="solid">
          <fgColor rgb="FFFFEB9C"/>
          <bgColor rgb="FFFFEB9C"/>
        </patternFill>
      </fill>
    </dxf>
    <dxf>
      <font>
        <name val="Calibri"/>
        <scheme val="none"/>
        <b val="1"/>
        <sz val="10"/>
        <color rgb="FFFFFFFF"/>
      </font>
      <fill>
        <patternFill patternType="solid">
          <fgColor rgb="FF1E5631"/>
          <bgColor rgb="FF1E563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2567940</xdr:colOff>
      <xdr:row>0</xdr:row>
      <xdr:rowOff>14605</xdr:rowOff>
    </xdr:from>
    <xdr:to>
      <xdr:col>4</xdr:col>
      <xdr:colOff>3055620</xdr:colOff>
      <xdr:row>1</xdr:row>
      <xdr:rowOff>166370</xdr:rowOff>
    </xdr:to>
    <xdr:pic>
      <xdr:nvPicPr>
        <xdr:cNvPr id="2" name="Picture 1" descr="OTI LOGO NO BACKGROUND 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85760" y="14605"/>
          <a:ext cx="487680" cy="46926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G5" sqref="G5"/>
    </sheetView>
  </sheetViews>
  <sheetFormatPr defaultColWidth="9" defaultRowHeight="14.4" outlineLevelCol="4"/>
  <cols>
    <col min="1" max="1" width="28" customWidth="1"/>
    <col min="2" max="3" width="18" customWidth="1"/>
    <col min="4" max="4" width="15" customWidth="1"/>
    <col min="5" max="5" width="48" customWidth="1"/>
  </cols>
  <sheetData>
    <row r="1" ht="25" customHeight="1" spans="1:5">
      <c r="A1" s="1" t="s">
        <v>0</v>
      </c>
    </row>
    <row r="2" ht="18" customHeight="1" spans="1:5">
      <c r="A2" s="8" t="s">
        <v>1</v>
      </c>
    </row>
    <row r="4" ht="15.6" customHeight="1" spans="1:5">
      <c r="A4" s="9" t="s">
        <v>2</v>
      </c>
    </row>
    <row r="5" spans="1:5">
      <c r="A5" s="10" t="s">
        <v>3</v>
      </c>
      <c r="B5" s="11"/>
      <c r="C5" s="12" t="s">
        <v>4</v>
      </c>
      <c r="D5" s="13"/>
      <c r="E5" s="14"/>
    </row>
    <row r="6" spans="1:5">
      <c r="A6" s="10" t="s">
        <v>5</v>
      </c>
      <c r="B6" s="11"/>
      <c r="C6" s="12" t="s">
        <v>6</v>
      </c>
      <c r="D6" s="13"/>
      <c r="E6" s="14"/>
    </row>
    <row r="7" spans="1:5">
      <c r="A7" s="10" t="s">
        <v>7</v>
      </c>
      <c r="B7" s="11"/>
      <c r="C7" s="12" t="s">
        <v>8</v>
      </c>
      <c r="D7" s="13"/>
      <c r="E7" s="14"/>
    </row>
    <row r="9" ht="15.6" customHeight="1" spans="1:5">
      <c r="A9" s="9" t="s">
        <v>9</v>
      </c>
    </row>
    <row r="10" spans="1:5">
      <c r="A10" s="15" t="s">
        <v>10</v>
      </c>
      <c r="B10" s="11"/>
      <c r="C10" s="15" t="s">
        <v>11</v>
      </c>
      <c r="D10" s="15" t="s">
        <v>12</v>
      </c>
      <c r="E10" s="15" t="s">
        <v>13</v>
      </c>
    </row>
    <row r="11" spans="1:5">
      <c r="A11" s="10" t="s">
        <v>14</v>
      </c>
      <c r="B11" s="11"/>
      <c r="C11" s="16">
        <v>0</v>
      </c>
      <c r="D11" s="5" t="s">
        <v>15</v>
      </c>
      <c r="E11" s="17" t="s">
        <v>16</v>
      </c>
    </row>
    <row r="12" spans="1:5">
      <c r="A12" s="10" t="s">
        <v>17</v>
      </c>
      <c r="B12" s="11"/>
      <c r="C12" s="18">
        <v>0</v>
      </c>
      <c r="D12" s="5" t="s">
        <v>18</v>
      </c>
      <c r="E12" s="17" t="s">
        <v>19</v>
      </c>
    </row>
    <row r="13" spans="1:5">
      <c r="A13" s="10" t="s">
        <v>20</v>
      </c>
      <c r="B13" s="11"/>
      <c r="C13" s="19">
        <v>1100</v>
      </c>
      <c r="D13" s="5" t="s">
        <v>21</v>
      </c>
      <c r="E13" s="17" t="s">
        <v>22</v>
      </c>
    </row>
    <row r="14" spans="1:5">
      <c r="A14" s="10" t="s">
        <v>23</v>
      </c>
      <c r="B14" s="11"/>
      <c r="C14" s="20">
        <v>0.6</v>
      </c>
      <c r="D14" s="5" t="s">
        <v>18</v>
      </c>
      <c r="E14" s="17" t="s">
        <v>24</v>
      </c>
    </row>
    <row r="15" spans="1:5">
      <c r="A15" s="10" t="s">
        <v>25</v>
      </c>
      <c r="B15" s="11"/>
      <c r="C15" s="21">
        <v>44</v>
      </c>
      <c r="D15" s="5" t="s">
        <v>15</v>
      </c>
      <c r="E15" s="17" t="s">
        <v>26</v>
      </c>
    </row>
    <row r="16" spans="1:5">
      <c r="A16" s="10" t="s">
        <v>27</v>
      </c>
      <c r="B16" s="11"/>
      <c r="C16" s="22">
        <v>19</v>
      </c>
      <c r="D16" s="5" t="s">
        <v>28</v>
      </c>
      <c r="E16" s="17" t="s">
        <v>29</v>
      </c>
    </row>
    <row r="18" ht="15.6" customHeight="1" spans="1:5">
      <c r="A18" s="9" t="s">
        <v>30</v>
      </c>
    </row>
    <row r="19" spans="1:5">
      <c r="A19" s="15" t="s">
        <v>31</v>
      </c>
      <c r="B19" s="11"/>
      <c r="C19" s="15" t="s">
        <v>32</v>
      </c>
      <c r="D19" s="15" t="s">
        <v>12</v>
      </c>
      <c r="E19" s="15" t="s">
        <v>33</v>
      </c>
    </row>
    <row r="20" spans="1:5">
      <c r="A20" s="10" t="s">
        <v>34</v>
      </c>
      <c r="B20" s="11"/>
      <c r="C20" s="21">
        <f>C11*C12</f>
        <v>0</v>
      </c>
      <c r="D20" s="5" t="s">
        <v>15</v>
      </c>
      <c r="E20" s="23" t="str">
        <f>IF(C20&lt;12,"CRITICAL: Below Minimum MOQ (13 MT Required)",IF(C20&lt;13,"WARNING: Approaching MOQ Threshold (12-13 MT)","SUCCESS: Minimum MOQ Threshold Met (&gt;= 13 MT)"))</f>
        <v>CRITICAL: Below Minimum MOQ (13 MT Required)</v>
      </c>
    </row>
    <row r="21" spans="1:5">
      <c r="A21" s="10" t="s">
        <v>35</v>
      </c>
      <c r="B21" s="11"/>
      <c r="C21" s="19">
        <f>C20*C13</f>
        <v>0</v>
      </c>
      <c r="D21" s="5" t="s">
        <v>21</v>
      </c>
      <c r="E21" s="24" t="str">
        <f>"Billed strictly on certified net butter yield"</f>
        <v>Billed strictly on certified net butter yield</v>
      </c>
    </row>
    <row r="22" spans="1:5">
      <c r="A22" s="10" t="s">
        <v>36</v>
      </c>
      <c r="B22" s="11"/>
      <c r="C22" s="19">
        <f>C21*C14</f>
        <v>0</v>
      </c>
      <c r="D22" s="5" t="s">
        <v>21</v>
      </c>
      <c r="E22" s="24" t="str">
        <f>"Mandatory deposit required BEFORE production start"</f>
        <v>Mandatory deposit required BEFORE production start</v>
      </c>
    </row>
    <row r="23" spans="1:5">
      <c r="A23" s="10" t="s">
        <v>37</v>
      </c>
      <c r="B23" s="11"/>
      <c r="C23" s="19">
        <f>C21-C22</f>
        <v>0</v>
      </c>
      <c r="D23" s="5" t="s">
        <v>21</v>
      </c>
      <c r="E23" s="24" t="str">
        <f>"Due upon yield audit &amp; prior to goods dispatch"</f>
        <v>Due upon yield audit &amp; prior to goods dispatch</v>
      </c>
    </row>
    <row r="24" spans="1:5">
      <c r="A24" s="10" t="s">
        <v>38</v>
      </c>
      <c r="B24" s="11"/>
      <c r="C24" s="25">
        <f>CEILING(C16*(C11/C15),1)</f>
        <v>0</v>
      </c>
      <c r="D24" s="5" t="s">
        <v>28</v>
      </c>
      <c r="E24" s="24" t="str">
        <f>"Calculated proportionally based on submitted nut volume"</f>
        <v>Calculated proportionally based on submitted nut volume</v>
      </c>
    </row>
    <row r="25" spans="1:5">
      <c r="A25" s="10" t="s">
        <v>39</v>
      </c>
      <c r="B25" s="11"/>
      <c r="C25" s="26">
        <v>3</v>
      </c>
      <c r="D25" s="5" t="s">
        <v>40</v>
      </c>
      <c r="E25" s="24" t="str">
        <f>"Must pick up within 3 days post-payment"</f>
        <v>Must pick up within 3 days post-payment</v>
      </c>
    </row>
    <row r="27" ht="15.6" customHeight="1" spans="1:5">
      <c r="A27" s="2" t="s">
        <v>41</v>
      </c>
    </row>
    <row r="28" spans="1:5">
      <c r="A28" s="27" t="s">
        <v>42</v>
      </c>
      <c r="B28" s="28"/>
      <c r="C28" s="28"/>
      <c r="D28" s="28"/>
      <c r="E28" s="11"/>
    </row>
    <row r="29" spans="1:5">
      <c r="A29" s="27" t="s">
        <v>43</v>
      </c>
      <c r="B29" s="28"/>
      <c r="C29" s="28"/>
      <c r="D29" s="28"/>
      <c r="E29" s="11"/>
    </row>
    <row r="30" spans="1:5">
      <c r="A30" s="27" t="s">
        <v>44</v>
      </c>
      <c r="B30" s="28"/>
      <c r="C30" s="28"/>
      <c r="D30" s="28"/>
      <c r="E30" s="11"/>
    </row>
    <row r="31" spans="1:5">
      <c r="A31" s="27" t="s">
        <v>45</v>
      </c>
      <c r="B31" s="28"/>
      <c r="C31" s="28"/>
      <c r="D31" s="28"/>
      <c r="E31" s="11"/>
    </row>
    <row r="32" spans="1:5">
      <c r="A32" s="27" t="s">
        <v>46</v>
      </c>
      <c r="B32" s="28"/>
      <c r="C32" s="28"/>
      <c r="D32" s="28"/>
      <c r="E32" s="11"/>
    </row>
    <row r="33" spans="1:5">
      <c r="A33" s="27" t="s">
        <v>47</v>
      </c>
      <c r="B33" s="28"/>
      <c r="C33" s="28"/>
      <c r="D33" s="28"/>
      <c r="E33" s="11"/>
    </row>
  </sheetData>
  <sheetProtection password="DF6A" sheet="1"/>
  <mergeCells count="32">
    <mergeCell ref="A1:E1"/>
    <mergeCell ref="A2:E2"/>
    <mergeCell ref="A4:E4"/>
    <mergeCell ref="A5:B5"/>
    <mergeCell ref="C5:E5"/>
    <mergeCell ref="A6:B6"/>
    <mergeCell ref="C6:E6"/>
    <mergeCell ref="A7:B7"/>
    <mergeCell ref="C7:E7"/>
    <mergeCell ref="A9:E9"/>
    <mergeCell ref="A10:B10"/>
    <mergeCell ref="A11:B11"/>
    <mergeCell ref="A12:B12"/>
    <mergeCell ref="A13:B13"/>
    <mergeCell ref="A14:B14"/>
    <mergeCell ref="A15:B15"/>
    <mergeCell ref="A16:B16"/>
    <mergeCell ref="A18:E18"/>
    <mergeCell ref="A19:B19"/>
    <mergeCell ref="A20:B20"/>
    <mergeCell ref="A21:B21"/>
    <mergeCell ref="A22:B22"/>
    <mergeCell ref="A23:B23"/>
    <mergeCell ref="A24:B24"/>
    <mergeCell ref="A25:B25"/>
    <mergeCell ref="A27:E27"/>
    <mergeCell ref="A28:E28"/>
    <mergeCell ref="A29:E29"/>
    <mergeCell ref="A30:E30"/>
    <mergeCell ref="A31:E31"/>
    <mergeCell ref="A32:E32"/>
    <mergeCell ref="A33:E33"/>
  </mergeCells>
  <conditionalFormatting sqref="E20">
    <cfRule type="expression" dxfId="0" priority="1">
      <formula>C20&lt;12</formula>
    </cfRule>
    <cfRule type="expression" dxfId="1" priority="2">
      <formula>AND(C20&gt;=12,C20&lt;13)</formula>
    </cfRule>
    <cfRule type="expression" dxfId="2" priority="3">
      <formula>C20&gt;=13</formula>
    </cfRule>
  </conditionalFormatting>
  <pageMargins left="0.75" right="0.75" top="1" bottom="1" header="0.5" footer="0.5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A1:F1"/>
    </sheetView>
  </sheetViews>
  <sheetFormatPr defaultColWidth="9" defaultRowHeight="14.4" outlineLevelCol="5"/>
  <cols>
    <col min="1" max="1" width="22" customWidth="1"/>
    <col min="2" max="2" width="28" customWidth="1"/>
    <col min="3" max="4" width="24" customWidth="1"/>
    <col min="5" max="5" width="25" customWidth="1"/>
    <col min="6" max="6" width="26" customWidth="1"/>
  </cols>
  <sheetData>
    <row r="1" ht="21" customHeight="1" spans="1:6">
      <c r="A1" s="1" t="s">
        <v>48</v>
      </c>
    </row>
    <row r="3" ht="15.6" customHeight="1" spans="1:6">
      <c r="A3" s="2" t="s">
        <v>49</v>
      </c>
    </row>
    <row r="4" spans="1:6">
      <c r="A4" s="3" t="s">
        <v>50</v>
      </c>
      <c r="B4" s="3" t="s">
        <v>51</v>
      </c>
      <c r="C4" s="3" t="s">
        <v>52</v>
      </c>
      <c r="D4" s="3" t="s">
        <v>53</v>
      </c>
      <c r="E4" s="3" t="s">
        <v>54</v>
      </c>
      <c r="F4" s="3" t="s">
        <v>55</v>
      </c>
    </row>
    <row r="5" spans="1:6">
      <c r="A5" s="4">
        <v>25</v>
      </c>
      <c r="B5" s="4">
        <f t="shared" ref="B5:B13" si="0">A5*0.295</f>
        <v>7.375</v>
      </c>
      <c r="C5" s="5" t="str">
        <f t="shared" ref="C5:C13" si="1">IF(B5&lt;12,"Below MOQ (&lt;12 MT)",IF(B5&lt;13,"Near MOQ (12-13 MT)","MOQ Met (&gt;=13 MT)"))</f>
        <v>Below MOQ (&lt;12 MT)</v>
      </c>
      <c r="D5" s="6">
        <f t="shared" ref="D5:D13" si="2">B5*1100</f>
        <v>8112.5</v>
      </c>
      <c r="E5" s="6">
        <f t="shared" ref="E5:E13" si="3">D5*0.6</f>
        <v>4867.5</v>
      </c>
      <c r="F5" s="7">
        <f t="shared" ref="F5:F13" si="4">CEILING(19*(A5/44),1)</f>
        <v>11</v>
      </c>
    </row>
    <row r="6" spans="1:6">
      <c r="A6" s="4">
        <v>35</v>
      </c>
      <c r="B6" s="4">
        <f t="shared" si="0"/>
        <v>10.325</v>
      </c>
      <c r="C6" s="5" t="str">
        <f t="shared" si="1"/>
        <v>Below MOQ (&lt;12 MT)</v>
      </c>
      <c r="D6" s="6">
        <f t="shared" si="2"/>
        <v>11357.5</v>
      </c>
      <c r="E6" s="6">
        <f t="shared" si="3"/>
        <v>6814.5</v>
      </c>
      <c r="F6" s="7">
        <f t="shared" si="4"/>
        <v>16</v>
      </c>
    </row>
    <row r="7" spans="1:6">
      <c r="A7" s="4">
        <v>41</v>
      </c>
      <c r="B7" s="4">
        <f t="shared" si="0"/>
        <v>12.095</v>
      </c>
      <c r="C7" s="5" t="str">
        <f t="shared" si="1"/>
        <v>Near MOQ (12-13 MT)</v>
      </c>
      <c r="D7" s="6">
        <f t="shared" si="2"/>
        <v>13304.5</v>
      </c>
      <c r="E7" s="6">
        <f t="shared" si="3"/>
        <v>7982.7</v>
      </c>
      <c r="F7" s="7">
        <f t="shared" si="4"/>
        <v>18</v>
      </c>
    </row>
    <row r="8" spans="1:6">
      <c r="A8" s="4">
        <v>44</v>
      </c>
      <c r="B8" s="4">
        <f t="shared" si="0"/>
        <v>12.98</v>
      </c>
      <c r="C8" s="5" t="str">
        <f t="shared" si="1"/>
        <v>Near MOQ (12-13 MT)</v>
      </c>
      <c r="D8" s="6">
        <f t="shared" si="2"/>
        <v>14278</v>
      </c>
      <c r="E8" s="6">
        <f t="shared" si="3"/>
        <v>8566.8</v>
      </c>
      <c r="F8" s="7">
        <f t="shared" si="4"/>
        <v>19</v>
      </c>
    </row>
    <row r="9" spans="1:6">
      <c r="A9" s="4">
        <v>45</v>
      </c>
      <c r="B9" s="4">
        <f t="shared" si="0"/>
        <v>13.275</v>
      </c>
      <c r="C9" s="5" t="str">
        <f t="shared" si="1"/>
        <v>MOQ Met (&gt;=13 MT)</v>
      </c>
      <c r="D9" s="6">
        <f t="shared" si="2"/>
        <v>14602.5</v>
      </c>
      <c r="E9" s="6">
        <f t="shared" si="3"/>
        <v>8761.5</v>
      </c>
      <c r="F9" s="7">
        <f t="shared" si="4"/>
        <v>20</v>
      </c>
    </row>
    <row r="10" spans="1:6">
      <c r="A10" s="4">
        <v>60</v>
      </c>
      <c r="B10" s="4">
        <f t="shared" si="0"/>
        <v>17.7</v>
      </c>
      <c r="C10" s="5" t="str">
        <f t="shared" si="1"/>
        <v>MOQ Met (&gt;=13 MT)</v>
      </c>
      <c r="D10" s="6">
        <f t="shared" si="2"/>
        <v>19470</v>
      </c>
      <c r="E10" s="6">
        <f t="shared" si="3"/>
        <v>11682</v>
      </c>
      <c r="F10" s="7">
        <f t="shared" si="4"/>
        <v>26</v>
      </c>
    </row>
    <row r="11" spans="1:6">
      <c r="A11" s="4">
        <v>90</v>
      </c>
      <c r="B11" s="4">
        <f t="shared" si="0"/>
        <v>26.55</v>
      </c>
      <c r="C11" s="5" t="str">
        <f t="shared" si="1"/>
        <v>MOQ Met (&gt;=13 MT)</v>
      </c>
      <c r="D11" s="6">
        <f t="shared" si="2"/>
        <v>29205</v>
      </c>
      <c r="E11" s="6">
        <f t="shared" si="3"/>
        <v>17523</v>
      </c>
      <c r="F11" s="7">
        <f t="shared" si="4"/>
        <v>39</v>
      </c>
    </row>
    <row r="12" spans="1:6">
      <c r="A12" s="4">
        <v>120</v>
      </c>
      <c r="B12" s="4">
        <f t="shared" si="0"/>
        <v>35.4</v>
      </c>
      <c r="C12" s="5" t="str">
        <f t="shared" si="1"/>
        <v>MOQ Met (&gt;=13 MT)</v>
      </c>
      <c r="D12" s="6">
        <f t="shared" si="2"/>
        <v>38940</v>
      </c>
      <c r="E12" s="6">
        <f t="shared" si="3"/>
        <v>23364</v>
      </c>
      <c r="F12" s="7">
        <f t="shared" si="4"/>
        <v>52</v>
      </c>
    </row>
    <row r="13" spans="1:6">
      <c r="A13" s="4">
        <v>150</v>
      </c>
      <c r="B13" s="4">
        <f t="shared" si="0"/>
        <v>44.25</v>
      </c>
      <c r="C13" s="5" t="str">
        <f t="shared" si="1"/>
        <v>MOQ Met (&gt;=13 MT)</v>
      </c>
      <c r="D13" s="6">
        <f t="shared" si="2"/>
        <v>48675</v>
      </c>
      <c r="E13" s="6">
        <f t="shared" si="3"/>
        <v>29205</v>
      </c>
      <c r="F13" s="7">
        <f t="shared" si="4"/>
        <v>65</v>
      </c>
    </row>
  </sheetData>
  <sheetProtection password="DF6A" sheet="1"/>
  <mergeCells count="2">
    <mergeCell ref="A1:F1"/>
    <mergeCell ref="A3:F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Calculator &amp; Quote</vt:lpstr>
      <vt:lpstr>Yield &amp; Timeline Matrix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Clarence</cp:lastModifiedBy>
  <dcterms:created xsi:type="dcterms:W3CDTF">2026-07-30T12:42:00Z</dcterms:created>
  <dcterms:modified xsi:type="dcterms:W3CDTF">2026-07-30T13:08:11Z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B4A65186A66D451487AE759B4801C9D9_13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